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40" i="1" l="1"/>
  <c r="M38" i="1"/>
  <c r="M36" i="1"/>
  <c r="M34" i="1"/>
  <c r="M32" i="1" s="1"/>
  <c r="F30" i="1"/>
  <c r="E30" i="1"/>
  <c r="J29" i="1"/>
  <c r="H29" i="1"/>
  <c r="L29" i="1" s="1"/>
  <c r="G29" i="1"/>
  <c r="I29" i="1" s="1"/>
  <c r="H28" i="1"/>
  <c r="G28" i="1"/>
  <c r="J28" i="1" s="1"/>
  <c r="G27" i="1"/>
  <c r="I27" i="1" s="1"/>
  <c r="J26" i="1"/>
  <c r="I26" i="1"/>
  <c r="H26" i="1"/>
  <c r="L26" i="1" s="1"/>
  <c r="G26" i="1"/>
  <c r="I25" i="1"/>
  <c r="G25" i="1"/>
  <c r="J25" i="1" s="1"/>
  <c r="J24" i="1"/>
  <c r="I24" i="1"/>
  <c r="H24" i="1"/>
  <c r="G24" i="1"/>
  <c r="I23" i="1"/>
  <c r="G23" i="1"/>
  <c r="H23" i="1" s="1"/>
  <c r="J22" i="1"/>
  <c r="H22" i="1"/>
  <c r="G22" i="1"/>
  <c r="I22" i="1" s="1"/>
  <c r="G21" i="1"/>
  <c r="J21" i="1" s="1"/>
  <c r="J20" i="1"/>
  <c r="I20" i="1"/>
  <c r="H20" i="1"/>
  <c r="G20" i="1"/>
  <c r="G18" i="1"/>
  <c r="H18" i="1" s="1"/>
  <c r="I17" i="1"/>
  <c r="H17" i="1"/>
  <c r="J17" i="1" s="1"/>
  <c r="G17" i="1"/>
  <c r="I15" i="1"/>
  <c r="G15" i="1"/>
  <c r="H15" i="1" s="1"/>
  <c r="J14" i="1"/>
  <c r="I14" i="1"/>
  <c r="H14" i="1"/>
  <c r="L14" i="1" s="1"/>
  <c r="G14" i="1"/>
  <c r="H13" i="1"/>
  <c r="G13" i="1"/>
  <c r="G30" i="1" s="1"/>
  <c r="L10" i="1"/>
  <c r="L22" i="1" l="1"/>
  <c r="K28" i="1"/>
  <c r="L18" i="1"/>
  <c r="K18" i="1"/>
  <c r="M18" i="1" s="1"/>
  <c r="J15" i="1"/>
  <c r="K17" i="1"/>
  <c r="K20" i="1"/>
  <c r="M20" i="1" s="1"/>
  <c r="H21" i="1"/>
  <c r="J23" i="1"/>
  <c r="K24" i="1"/>
  <c r="M24" i="1" s="1"/>
  <c r="H25" i="1"/>
  <c r="J27" i="1"/>
  <c r="L28" i="1"/>
  <c r="M28" i="1" s="1"/>
  <c r="I13" i="1"/>
  <c r="L13" i="1" s="1"/>
  <c r="L17" i="1"/>
  <c r="L20" i="1"/>
  <c r="I21" i="1"/>
  <c r="L24" i="1"/>
  <c r="J13" i="1"/>
  <c r="K14" i="1"/>
  <c r="M14" i="1" s="1"/>
  <c r="M17" i="1"/>
  <c r="K22" i="1"/>
  <c r="M22" i="1" s="1"/>
  <c r="K26" i="1"/>
  <c r="M26" i="1" s="1"/>
  <c r="H27" i="1"/>
  <c r="K29" i="1"/>
  <c r="M29" i="1" s="1"/>
  <c r="L27" i="1" l="1"/>
  <c r="K27" i="1"/>
  <c r="M27" i="1" s="1"/>
  <c r="K25" i="1"/>
  <c r="M25" i="1" s="1"/>
  <c r="L25" i="1"/>
  <c r="K21" i="1"/>
  <c r="M21" i="1"/>
  <c r="L21" i="1"/>
  <c r="K15" i="1"/>
  <c r="M15" i="1" s="1"/>
  <c r="K23" i="1"/>
  <c r="J30" i="1"/>
  <c r="H30" i="1"/>
  <c r="L15" i="1"/>
  <c r="L23" i="1"/>
  <c r="L30" i="1" s="1"/>
  <c r="I30" i="1"/>
  <c r="K13" i="1"/>
  <c r="K30" i="1" s="1"/>
  <c r="M23" i="1" l="1"/>
  <c r="M13" i="1"/>
  <c r="M30" i="1" s="1"/>
  <c r="M41" i="1" s="1"/>
</calcChain>
</file>

<file path=xl/sharedStrings.xml><?xml version="1.0" encoding="utf-8"?>
<sst xmlns="http://schemas.openxmlformats.org/spreadsheetml/2006/main" count="80" uniqueCount="70">
  <si>
    <t>Приложение № 1 к приказу от 21.10.2024 № 186-ЛС (актуальная редакция Приложения № 1 к приказу от 23.01.2024 г. № 7-ЛС)</t>
  </si>
  <si>
    <t>Муниципальное бюджетное общеобразовательное учреждение "Брянковская средняя школа № 5"</t>
  </si>
  <si>
    <t>Форма по ОКУД</t>
  </si>
  <si>
    <t>по ОКПО</t>
  </si>
  <si>
    <t>Номер</t>
  </si>
  <si>
    <t>Дата</t>
  </si>
  <si>
    <t>ШТАТНОЕ РАСПИСАНИЕ</t>
  </si>
  <si>
    <t>документа</t>
  </si>
  <si>
    <t>составления</t>
  </si>
  <si>
    <t>УТВЕРЖДЕНО:</t>
  </si>
  <si>
    <t>на период 2024-2025 учебный год с "01" октября 2024 г.</t>
  </si>
  <si>
    <t>приказом организации</t>
  </si>
  <si>
    <t>от "21" октября 2024 г.  № 186-ЛС</t>
  </si>
  <si>
    <t>краевой бюджет</t>
  </si>
  <si>
    <t xml:space="preserve">                            Штат в количестве</t>
  </si>
  <si>
    <t>единиц</t>
  </si>
  <si>
    <t>Структурное подразделение</t>
  </si>
  <si>
    <t>Должность</t>
  </si>
  <si>
    <t>ПКГ</t>
  </si>
  <si>
    <t>Кол-во штатных единиц</t>
  </si>
  <si>
    <t>Минималь-ный должност-ной оклад, руб.</t>
  </si>
  <si>
    <t>Сумма должностных окладов без повышающих коэффициентов, руб.</t>
  </si>
  <si>
    <t>Сумма должностных окладов, с повышающим коэффициентом, руб.</t>
  </si>
  <si>
    <t>Компенса-ционные  выплаты</t>
  </si>
  <si>
    <t>Северные надбавки</t>
  </si>
  <si>
    <t>Всего заработная плата в месяц, руб.</t>
  </si>
  <si>
    <t>Наименование</t>
  </si>
  <si>
    <t>Код</t>
  </si>
  <si>
    <t xml:space="preserve">Административно-управленческий персонал </t>
  </si>
  <si>
    <t>Директор</t>
  </si>
  <si>
    <t>Постановление администрации Северо-Енисейского района от 20.02.2017 №52-П "Об утверждении Положения об оплате труда работников муниципальных образовательных учреждений Северо-Енисейского района"</t>
  </si>
  <si>
    <t>Заместитель директора по учебной работе</t>
  </si>
  <si>
    <t>Заместитель директора по административно-хозяйственной части</t>
  </si>
  <si>
    <t>Учебно-вспомогательный персонал</t>
  </si>
  <si>
    <t>Библиотекарь</t>
  </si>
  <si>
    <t>ПКГ должности работников культуры, искусства и кинематографии ведущего звена</t>
  </si>
  <si>
    <t>Секретарь учебной части</t>
  </si>
  <si>
    <t>ПКГ должностей работников учебно-вспомогательного персонала первого уровня</t>
  </si>
  <si>
    <t>Педагогический персонал (основной персонал)</t>
  </si>
  <si>
    <t>Педагог дополнительного образования</t>
  </si>
  <si>
    <t>ПКГ должностей педагогических работников 2 квалификационный уровень</t>
  </si>
  <si>
    <t>Педагог-психолог</t>
  </si>
  <si>
    <t>ПКГ должностей педагогических работников 3 квалификационный уровень</t>
  </si>
  <si>
    <t>Учитель</t>
  </si>
  <si>
    <t>ПКГ должностей педагогических работников 4 квалификационный уровень</t>
  </si>
  <si>
    <t xml:space="preserve">Учитель </t>
  </si>
  <si>
    <t xml:space="preserve">Социальный педагог </t>
  </si>
  <si>
    <t>Педагог-организатор</t>
  </si>
  <si>
    <t>Учитель - логопед</t>
  </si>
  <si>
    <t>Учитель-дефектолог</t>
  </si>
  <si>
    <t>Воспитатель группы продлённого дня</t>
  </si>
  <si>
    <t>Итого:</t>
  </si>
  <si>
    <t>Стимулирующие выплаты</t>
  </si>
  <si>
    <t>в том числе: Стимулирующие выплаты педагогам</t>
  </si>
  <si>
    <t>специальная краевая выплата педагогам*</t>
  </si>
  <si>
    <t>стимулирующие выплаты АУП</t>
  </si>
  <si>
    <t>специальная краевая выплата АУП*</t>
  </si>
  <si>
    <t>стимулирующие выплаты учебно-вспомогательный</t>
  </si>
  <si>
    <t>специальная краевая выплата учебно-вспомогательный*</t>
  </si>
  <si>
    <t>региональная выплата**</t>
  </si>
  <si>
    <t xml:space="preserve">             федеральная выплата за классное руководство:</t>
  </si>
  <si>
    <t>Всего ФЗП :</t>
  </si>
  <si>
    <t>Директор МБОУ "БСШ № 5"</t>
  </si>
  <si>
    <t>Н.С. Храмцова</t>
  </si>
  <si>
    <t>Экономист отдела планирования, бухгалтерского учета и отчетности (Централизованная бухгалтерия) Управления образования администрации Северо-Енисейского района</t>
  </si>
  <si>
    <t>Ю.В. Кузина</t>
  </si>
  <si>
    <t>*Специальная Краевая выплата введена постановлением Администрации Северо-Енисейского района от 31.01.2024 № 23-п "О внесении изменений в постановление администрации Северо-Енисейского района "Об утверждении Положения об оплате труда работников муниципальных образовательных учреждений Северо-Енисейского района". Выплачивается по основному месту трудоустройства сотрудника в размере 3 000,00 рублей с начислением на нее районного коэффициента и процентных надбавок за стаж работы в районах Крайнего Севера и приравненных к ним местностях.</t>
  </si>
  <si>
    <t>** Региональная выплата выплачивается следующим сотрудникам: а) трудоустроенным по внутреннему/внешнему совместительству; б) имеющим не полный объем процентной надбавки за стаж работы в районах Крайнего Севера и приравненных к ним местностях.</t>
  </si>
  <si>
    <t>Персональные выплаты</t>
  </si>
  <si>
    <t>Районный 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</si>
</sst>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5" fillId="0" borderId="0" xfId="0" applyNumberFormat="1" applyFont="1" applyFill="1" applyAlignment="1">
      <alignment horizontal="center"/>
    </xf>
    <xf numFmtId="0" fontId="1" fillId="0" borderId="0" xfId="0" applyFont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7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wrapText="1"/>
    </xf>
    <xf numFmtId="4" fontId="5" fillId="5" borderId="1" xfId="0" applyNumberFormat="1" applyFont="1" applyFill="1" applyBorder="1" applyAlignment="1">
      <alignment horizontal="center" wrapText="1"/>
    </xf>
    <xf numFmtId="4" fontId="1" fillId="5" borderId="1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49" fontId="8" fillId="5" borderId="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2" fontId="9" fillId="2" borderId="5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4" fontId="12" fillId="0" borderId="0" xfId="0" applyNumberFormat="1" applyFont="1" applyFill="1" applyAlignment="1">
      <alignment horizontal="center" wrapText="1"/>
    </xf>
    <xf numFmtId="4" fontId="1" fillId="0" borderId="0" xfId="0" applyNumberFormat="1" applyFont="1" applyFill="1" applyAlignment="1">
      <alignment horizontal="right" wrapText="1"/>
    </xf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selection activeCell="Q13" sqref="Q13"/>
    </sheetView>
  </sheetViews>
  <sheetFormatPr defaultRowHeight="15" x14ac:dyDescent="0.25"/>
  <cols>
    <col min="1" max="1" width="15.7109375" customWidth="1"/>
    <col min="2" max="2" width="13.28515625" customWidth="1"/>
    <col min="3" max="3" width="18.140625" customWidth="1"/>
    <col min="4" max="4" width="36.28515625" customWidth="1"/>
    <col min="5" max="5" width="18.7109375" customWidth="1"/>
    <col min="6" max="6" width="20.42578125" customWidth="1"/>
    <col min="7" max="7" width="21.85546875" customWidth="1"/>
    <col min="8" max="8" width="22.28515625" customWidth="1"/>
    <col min="9" max="9" width="16" customWidth="1"/>
    <col min="10" max="10" width="17.5703125" customWidth="1"/>
    <col min="11" max="11" width="16.85546875" customWidth="1"/>
    <col min="12" max="12" width="15" customWidth="1"/>
    <col min="13" max="13" width="16.42578125" customWidth="1"/>
  </cols>
  <sheetData>
    <row r="1" spans="1:13" ht="15.75" x14ac:dyDescent="0.25">
      <c r="A1" s="1"/>
      <c r="B1" s="2"/>
      <c r="C1" s="1"/>
      <c r="D1" s="1"/>
      <c r="E1" s="3" t="s">
        <v>0</v>
      </c>
      <c r="F1" s="3"/>
      <c r="G1" s="3"/>
      <c r="H1" s="3"/>
      <c r="I1" s="3"/>
      <c r="J1" s="3"/>
      <c r="K1" s="3"/>
      <c r="L1" s="3"/>
      <c r="M1" s="3"/>
    </row>
    <row r="2" spans="1:13" ht="18.75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</row>
    <row r="3" spans="1:13" ht="15.75" x14ac:dyDescent="0.25">
      <c r="A3" s="7"/>
      <c r="B3" s="7"/>
      <c r="C3" s="7"/>
      <c r="D3" s="7"/>
      <c r="E3" s="7"/>
      <c r="F3" s="7"/>
      <c r="G3" s="6"/>
      <c r="H3" s="7"/>
      <c r="I3" s="6"/>
      <c r="J3" s="6"/>
      <c r="K3" s="7"/>
      <c r="L3" s="7"/>
      <c r="M3" s="8"/>
    </row>
    <row r="4" spans="1:13" ht="15.75" x14ac:dyDescent="0.25">
      <c r="A4" s="6"/>
      <c r="B4" s="7"/>
      <c r="C4" s="7"/>
      <c r="D4" s="7"/>
      <c r="E4" s="7"/>
      <c r="F4" s="7"/>
      <c r="G4" s="6"/>
      <c r="H4" s="7"/>
      <c r="I4" s="6"/>
      <c r="J4" s="6"/>
      <c r="K4" s="6"/>
      <c r="L4" s="9" t="s">
        <v>2</v>
      </c>
      <c r="M4" s="10"/>
    </row>
    <row r="5" spans="1:13" ht="15.75" x14ac:dyDescent="0.25">
      <c r="A5" s="6"/>
      <c r="B5" s="7"/>
      <c r="C5" s="7"/>
      <c r="D5" s="7"/>
      <c r="E5" s="7"/>
      <c r="F5" s="7"/>
      <c r="G5" s="6"/>
      <c r="H5" s="7"/>
      <c r="I5" s="6"/>
      <c r="J5" s="6"/>
      <c r="K5" s="6"/>
      <c r="L5" s="9" t="s">
        <v>3</v>
      </c>
      <c r="M5" s="10"/>
    </row>
    <row r="6" spans="1:13" ht="15.75" x14ac:dyDescent="0.25">
      <c r="A6" s="6"/>
      <c r="B6" s="7"/>
      <c r="C6" s="7"/>
      <c r="D6" s="7"/>
      <c r="E6" s="7"/>
      <c r="F6" s="7"/>
      <c r="G6" s="11" t="s">
        <v>4</v>
      </c>
      <c r="H6" s="11" t="s">
        <v>5</v>
      </c>
      <c r="I6" s="12"/>
      <c r="J6" s="13"/>
      <c r="K6" s="14"/>
      <c r="L6" s="13"/>
      <c r="M6" s="7"/>
    </row>
    <row r="7" spans="1:13" ht="18.75" x14ac:dyDescent="0.3">
      <c r="A7" s="6"/>
      <c r="B7" s="7"/>
      <c r="C7" s="15" t="s">
        <v>6</v>
      </c>
      <c r="D7" s="7"/>
      <c r="E7" s="7"/>
      <c r="F7" s="7"/>
      <c r="G7" s="16" t="s">
        <v>7</v>
      </c>
      <c r="H7" s="16" t="s">
        <v>8</v>
      </c>
      <c r="I7" s="12"/>
      <c r="J7" s="12"/>
      <c r="K7" s="17" t="s">
        <v>9</v>
      </c>
      <c r="L7" s="14"/>
      <c r="M7" s="7"/>
    </row>
    <row r="8" spans="1:13" ht="15.75" x14ac:dyDescent="0.25">
      <c r="A8" s="6"/>
      <c r="B8" s="7"/>
      <c r="C8" s="18" t="s">
        <v>10</v>
      </c>
      <c r="D8" s="7"/>
      <c r="E8" s="7"/>
      <c r="F8" s="7"/>
      <c r="G8" s="10"/>
      <c r="H8" s="19"/>
      <c r="I8" s="12"/>
      <c r="J8" s="12"/>
      <c r="K8" s="13" t="s">
        <v>11</v>
      </c>
      <c r="L8" s="14"/>
      <c r="M8" s="7"/>
    </row>
    <row r="9" spans="1:13" ht="15.75" x14ac:dyDescent="0.25">
      <c r="A9" s="6"/>
      <c r="B9" s="7"/>
      <c r="C9" s="7"/>
      <c r="D9" s="7"/>
      <c r="E9" s="7"/>
      <c r="F9" s="7"/>
      <c r="G9" s="6"/>
      <c r="H9" s="7"/>
      <c r="I9" s="13"/>
      <c r="J9" s="12"/>
      <c r="K9" s="13" t="s">
        <v>12</v>
      </c>
      <c r="L9" s="14"/>
      <c r="M9" s="7"/>
    </row>
    <row r="10" spans="1:13" ht="15.75" x14ac:dyDescent="0.25">
      <c r="A10" s="20" t="s">
        <v>13</v>
      </c>
      <c r="B10" s="20"/>
      <c r="C10" s="20"/>
      <c r="D10" s="7"/>
      <c r="E10" s="7"/>
      <c r="F10" s="7"/>
      <c r="G10" s="6"/>
      <c r="H10" s="7"/>
      <c r="I10" s="12"/>
      <c r="J10" s="13" t="s">
        <v>14</v>
      </c>
      <c r="K10" s="14"/>
      <c r="L10" s="21">
        <f>E30</f>
        <v>28.939999999999998</v>
      </c>
      <c r="M10" s="22" t="s">
        <v>15</v>
      </c>
    </row>
    <row r="11" spans="1:13" ht="60" x14ac:dyDescent="0.25">
      <c r="A11" s="23" t="s">
        <v>16</v>
      </c>
      <c r="B11" s="24"/>
      <c r="C11" s="25" t="s">
        <v>17</v>
      </c>
      <c r="D11" s="25" t="s">
        <v>18</v>
      </c>
      <c r="E11" s="26" t="s">
        <v>19</v>
      </c>
      <c r="F11" s="27" t="s">
        <v>20</v>
      </c>
      <c r="G11" s="27" t="s">
        <v>21</v>
      </c>
      <c r="H11" s="28" t="s">
        <v>22</v>
      </c>
      <c r="I11" s="25" t="s">
        <v>68</v>
      </c>
      <c r="J11" s="25" t="s">
        <v>23</v>
      </c>
      <c r="K11" s="29" t="s">
        <v>69</v>
      </c>
      <c r="L11" s="25" t="s">
        <v>24</v>
      </c>
      <c r="M11" s="25" t="s">
        <v>25</v>
      </c>
    </row>
    <row r="12" spans="1:13" ht="15.75" x14ac:dyDescent="0.25">
      <c r="A12" s="30" t="s">
        <v>26</v>
      </c>
      <c r="B12" s="31" t="s">
        <v>27</v>
      </c>
      <c r="C12" s="32">
        <v>1</v>
      </c>
      <c r="D12" s="33">
        <v>2</v>
      </c>
      <c r="E12" s="34">
        <v>3</v>
      </c>
      <c r="F12" s="33">
        <v>4</v>
      </c>
      <c r="G12" s="35">
        <v>5</v>
      </c>
      <c r="H12" s="33">
        <v>6</v>
      </c>
      <c r="I12" s="36">
        <v>7</v>
      </c>
      <c r="J12" s="37">
        <v>8</v>
      </c>
      <c r="K12" s="36">
        <v>9</v>
      </c>
      <c r="L12" s="36">
        <v>10</v>
      </c>
      <c r="M12" s="36">
        <v>11</v>
      </c>
    </row>
    <row r="13" spans="1:13" ht="76.5" x14ac:dyDescent="0.25">
      <c r="A13" s="38" t="s">
        <v>28</v>
      </c>
      <c r="B13" s="39"/>
      <c r="C13" s="40" t="s">
        <v>29</v>
      </c>
      <c r="D13" s="41" t="s">
        <v>30</v>
      </c>
      <c r="E13" s="42">
        <v>1</v>
      </c>
      <c r="F13" s="43">
        <v>18676</v>
      </c>
      <c r="G13" s="44">
        <f>F13*E13</f>
        <v>18676</v>
      </c>
      <c r="H13" s="44">
        <f>F13*15%+F13</f>
        <v>21477.4</v>
      </c>
      <c r="I13" s="44">
        <f>G13*25%</f>
        <v>4669</v>
      </c>
      <c r="J13" s="44">
        <f>G13*29%</f>
        <v>5416.04</v>
      </c>
      <c r="K13" s="44">
        <f>(H13+I13+J13)*0.5</f>
        <v>15781.220000000001</v>
      </c>
      <c r="L13" s="44">
        <f>(H13+I13+J13)*0.8</f>
        <v>25249.952000000005</v>
      </c>
      <c r="M13" s="44">
        <f>H13+J13+K13+L13+I13</f>
        <v>72593.612000000008</v>
      </c>
    </row>
    <row r="14" spans="1:13" ht="76.5" x14ac:dyDescent="0.25">
      <c r="A14" s="45"/>
      <c r="B14" s="46"/>
      <c r="C14" s="40" t="s">
        <v>31</v>
      </c>
      <c r="D14" s="41" t="s">
        <v>30</v>
      </c>
      <c r="E14" s="42">
        <v>1</v>
      </c>
      <c r="F14" s="43">
        <v>13073</v>
      </c>
      <c r="G14" s="44">
        <f>F14*E14</f>
        <v>13073</v>
      </c>
      <c r="H14" s="44">
        <f>G14</f>
        <v>13073</v>
      </c>
      <c r="I14" s="44">
        <f>F14*15%</f>
        <v>1960.9499999999998</v>
      </c>
      <c r="J14" s="44">
        <f>G14*29%</f>
        <v>3791.1699999999996</v>
      </c>
      <c r="K14" s="44">
        <f>(H14+I14+J14)*0.5</f>
        <v>9412.56</v>
      </c>
      <c r="L14" s="44">
        <f>(H14+I14+J14)*0.8</f>
        <v>15060.096</v>
      </c>
      <c r="M14" s="44">
        <f>H14+J14+K14+L14+I14</f>
        <v>43297.775999999991</v>
      </c>
    </row>
    <row r="15" spans="1:13" ht="78.75" x14ac:dyDescent="0.25">
      <c r="A15" s="47"/>
      <c r="B15" s="48"/>
      <c r="C15" s="40" t="s">
        <v>32</v>
      </c>
      <c r="D15" s="41" t="s">
        <v>30</v>
      </c>
      <c r="E15" s="42">
        <v>1</v>
      </c>
      <c r="F15" s="43">
        <v>13073</v>
      </c>
      <c r="G15" s="44">
        <f>F15*E15</f>
        <v>13073</v>
      </c>
      <c r="H15" s="44">
        <f>G15</f>
        <v>13073</v>
      </c>
      <c r="I15" s="44">
        <f>F15*25%</f>
        <v>3268.25</v>
      </c>
      <c r="J15" s="44">
        <f>G15*25%</f>
        <v>3268.25</v>
      </c>
      <c r="K15" s="44">
        <f>(H15+I15+J15)*0.5</f>
        <v>9804.75</v>
      </c>
      <c r="L15" s="44">
        <f>(H15+I15+J15)*0.8</f>
        <v>15687.6</v>
      </c>
      <c r="M15" s="44">
        <f>H15+J15+K15+L15+I15</f>
        <v>45101.85</v>
      </c>
    </row>
    <row r="16" spans="1:13" ht="15.75" x14ac:dyDescent="0.25">
      <c r="A16" s="49"/>
      <c r="B16" s="50"/>
      <c r="C16" s="51"/>
      <c r="D16" s="52"/>
      <c r="E16" s="53"/>
      <c r="F16" s="54"/>
      <c r="G16" s="55"/>
      <c r="H16" s="56"/>
      <c r="I16" s="56"/>
      <c r="J16" s="56"/>
      <c r="K16" s="56"/>
      <c r="L16" s="56"/>
      <c r="M16" s="56"/>
    </row>
    <row r="17" spans="1:13" ht="38.25" x14ac:dyDescent="0.25">
      <c r="A17" s="38" t="s">
        <v>33</v>
      </c>
      <c r="B17" s="39"/>
      <c r="C17" s="57" t="s">
        <v>34</v>
      </c>
      <c r="D17" s="58" t="s">
        <v>35</v>
      </c>
      <c r="E17" s="59">
        <v>0.5</v>
      </c>
      <c r="F17" s="60">
        <v>5431</v>
      </c>
      <c r="G17" s="61">
        <f>F17*E17</f>
        <v>2715.5</v>
      </c>
      <c r="H17" s="61">
        <f>G17</f>
        <v>2715.5</v>
      </c>
      <c r="I17" s="61">
        <f>G17*25%</f>
        <v>678.875</v>
      </c>
      <c r="J17" s="61">
        <f>H17*25%</f>
        <v>678.875</v>
      </c>
      <c r="K17" s="61">
        <f>(H17+I17+J17)*0.5</f>
        <v>2036.625</v>
      </c>
      <c r="L17" s="61">
        <f>(H17+I17+J17)*0.8</f>
        <v>3258.6000000000004</v>
      </c>
      <c r="M17" s="61">
        <f>H17+J17+K17+L17+I17</f>
        <v>9368.4750000000004</v>
      </c>
    </row>
    <row r="18" spans="1:13" ht="38.25" x14ac:dyDescent="0.25">
      <c r="A18" s="47"/>
      <c r="B18" s="48"/>
      <c r="C18" s="57" t="s">
        <v>36</v>
      </c>
      <c r="D18" s="58" t="s">
        <v>37</v>
      </c>
      <c r="E18" s="61">
        <v>0.5</v>
      </c>
      <c r="F18" s="60">
        <v>3849</v>
      </c>
      <c r="G18" s="61">
        <f>F18*E18</f>
        <v>1924.5</v>
      </c>
      <c r="H18" s="61">
        <f>G18</f>
        <v>1924.5</v>
      </c>
      <c r="I18" s="61"/>
      <c r="J18" s="61"/>
      <c r="K18" s="61">
        <f>(H18+I18+J18)*0.5</f>
        <v>962.25</v>
      </c>
      <c r="L18" s="61">
        <f>(H18+I18+J18)*0.8</f>
        <v>1539.6000000000001</v>
      </c>
      <c r="M18" s="61">
        <f>H18+J18+K18+L18+I18</f>
        <v>4426.3500000000004</v>
      </c>
    </row>
    <row r="19" spans="1:13" ht="15.75" x14ac:dyDescent="0.25">
      <c r="A19" s="62"/>
      <c r="B19" s="63"/>
      <c r="C19" s="64"/>
      <c r="D19" s="65"/>
      <c r="E19" s="53"/>
      <c r="F19" s="54"/>
      <c r="G19" s="55"/>
      <c r="H19" s="55"/>
      <c r="I19" s="55"/>
      <c r="J19" s="55"/>
      <c r="K19" s="55"/>
      <c r="L19" s="55"/>
      <c r="M19" s="55"/>
    </row>
    <row r="20" spans="1:13" ht="47.25" x14ac:dyDescent="0.25">
      <c r="A20" s="38" t="s">
        <v>38</v>
      </c>
      <c r="B20" s="66"/>
      <c r="C20" s="67" t="s">
        <v>39</v>
      </c>
      <c r="D20" s="68" t="s">
        <v>40</v>
      </c>
      <c r="E20" s="42">
        <v>0.7</v>
      </c>
      <c r="F20" s="43">
        <v>7926</v>
      </c>
      <c r="G20" s="44">
        <f t="shared" ref="G20:G28" si="0">F20*E20</f>
        <v>5548.2</v>
      </c>
      <c r="H20" s="44">
        <f>G20</f>
        <v>5548.2</v>
      </c>
      <c r="I20" s="44">
        <f>F20*(5%*0.5+15%*0.2)</f>
        <v>435.93</v>
      </c>
      <c r="J20" s="44">
        <f>G20*29%</f>
        <v>1608.9779999999998</v>
      </c>
      <c r="K20" s="44">
        <f t="shared" ref="K20:K27" si="1">(H20+I20+J20)*0.5</f>
        <v>3796.5540000000001</v>
      </c>
      <c r="L20" s="44">
        <f t="shared" ref="L20:L29" si="2">(H20+I20+J20)*0.8</f>
        <v>6074.4864000000007</v>
      </c>
      <c r="M20" s="44">
        <f t="shared" ref="M20:M27" si="3">H20+J20+K20+L20+I20</f>
        <v>17464.148400000002</v>
      </c>
    </row>
    <row r="21" spans="1:13" ht="47.25" x14ac:dyDescent="0.25">
      <c r="A21" s="45"/>
      <c r="B21" s="46"/>
      <c r="C21" s="67" t="s">
        <v>39</v>
      </c>
      <c r="D21" s="68" t="s">
        <v>40</v>
      </c>
      <c r="E21" s="42">
        <v>0.3</v>
      </c>
      <c r="F21" s="43">
        <v>6959</v>
      </c>
      <c r="G21" s="44">
        <f t="shared" si="0"/>
        <v>2087.6999999999998</v>
      </c>
      <c r="H21" s="44">
        <f>G21</f>
        <v>2087.6999999999998</v>
      </c>
      <c r="I21" s="44">
        <f>G21*5%</f>
        <v>104.38499999999999</v>
      </c>
      <c r="J21" s="44">
        <f t="shared" ref="J21:J26" si="4">G21*29%</f>
        <v>605.43299999999988</v>
      </c>
      <c r="K21" s="44">
        <f t="shared" si="1"/>
        <v>1398.759</v>
      </c>
      <c r="L21" s="44">
        <f t="shared" si="2"/>
        <v>2238.0144</v>
      </c>
      <c r="M21" s="44">
        <f t="shared" si="3"/>
        <v>6434.2914000000001</v>
      </c>
    </row>
    <row r="22" spans="1:13" ht="31.5" x14ac:dyDescent="0.25">
      <c r="A22" s="45"/>
      <c r="B22" s="46"/>
      <c r="C22" s="40" t="s">
        <v>41</v>
      </c>
      <c r="D22" s="68" t="s">
        <v>42</v>
      </c>
      <c r="E22" s="42">
        <v>0.2</v>
      </c>
      <c r="F22" s="43">
        <v>8683</v>
      </c>
      <c r="G22" s="44">
        <f t="shared" si="0"/>
        <v>1736.6000000000001</v>
      </c>
      <c r="H22" s="44">
        <f>G22</f>
        <v>1736.6000000000001</v>
      </c>
      <c r="I22" s="44">
        <f>G22*5%</f>
        <v>86.830000000000013</v>
      </c>
      <c r="J22" s="44">
        <f t="shared" si="4"/>
        <v>503.61400000000003</v>
      </c>
      <c r="K22" s="44">
        <f t="shared" si="1"/>
        <v>1163.5219999999999</v>
      </c>
      <c r="L22" s="44">
        <f t="shared" si="2"/>
        <v>1861.6351999999999</v>
      </c>
      <c r="M22" s="44">
        <f t="shared" si="3"/>
        <v>5352.2011999999995</v>
      </c>
    </row>
    <row r="23" spans="1:13" ht="25.5" x14ac:dyDescent="0.25">
      <c r="A23" s="45"/>
      <c r="B23" s="46"/>
      <c r="C23" s="40" t="s">
        <v>43</v>
      </c>
      <c r="D23" s="68" t="s">
        <v>44</v>
      </c>
      <c r="E23" s="69">
        <v>18.329999999999998</v>
      </c>
      <c r="F23" s="43">
        <v>9505</v>
      </c>
      <c r="G23" s="44">
        <f>F23*E23</f>
        <v>174226.65</v>
      </c>
      <c r="H23" s="44">
        <f>G23+F23*(15%*8.31+25%*1.67)</f>
        <v>190042.97</v>
      </c>
      <c r="I23" s="44">
        <f>F23*(15%*9.5+25%*14.17+5%*6.95+10%*12.89)+3240</f>
        <v>66011.020000000019</v>
      </c>
      <c r="J23" s="44">
        <f>G23*29%</f>
        <v>50525.728499999997</v>
      </c>
      <c r="K23" s="44">
        <f>(H23+I23+J23)*0.5</f>
        <v>153289.85925000001</v>
      </c>
      <c r="L23" s="44">
        <f>(H23+I23+J23)*0.8</f>
        <v>245263.77480000001</v>
      </c>
      <c r="M23" s="44">
        <f>H23+J23+K23+L23+I23</f>
        <v>705133.35255000007</v>
      </c>
    </row>
    <row r="24" spans="1:13" ht="25.5" x14ac:dyDescent="0.25">
      <c r="A24" s="45"/>
      <c r="B24" s="46"/>
      <c r="C24" s="70" t="s">
        <v>45</v>
      </c>
      <c r="D24" s="68" t="s">
        <v>44</v>
      </c>
      <c r="E24" s="42">
        <v>3.11</v>
      </c>
      <c r="F24" s="43">
        <v>8341</v>
      </c>
      <c r="G24" s="44">
        <f t="shared" si="0"/>
        <v>25940.51</v>
      </c>
      <c r="H24" s="44">
        <f t="shared" ref="H24:H29" si="5">G24</f>
        <v>25940.51</v>
      </c>
      <c r="I24" s="44">
        <f>F24*(5%*1.67+15%*1.22+25%*1.44+10%*1+20%*1)+432</f>
        <v>8159.9365000000007</v>
      </c>
      <c r="J24" s="44">
        <f t="shared" si="4"/>
        <v>7522.7478999999994</v>
      </c>
      <c r="K24" s="44">
        <f t="shared" si="1"/>
        <v>20811.5972</v>
      </c>
      <c r="L24" s="44">
        <f t="shared" si="2"/>
        <v>33298.555520000002</v>
      </c>
      <c r="M24" s="44">
        <f t="shared" si="3"/>
        <v>95733.347120000006</v>
      </c>
    </row>
    <row r="25" spans="1:13" ht="31.5" x14ac:dyDescent="0.25">
      <c r="A25" s="45"/>
      <c r="B25" s="46"/>
      <c r="C25" s="40" t="s">
        <v>46</v>
      </c>
      <c r="D25" s="68" t="s">
        <v>40</v>
      </c>
      <c r="E25" s="42">
        <v>1</v>
      </c>
      <c r="F25" s="43">
        <v>7926</v>
      </c>
      <c r="G25" s="44">
        <f t="shared" si="0"/>
        <v>7926</v>
      </c>
      <c r="H25" s="44">
        <f t="shared" si="5"/>
        <v>7926</v>
      </c>
      <c r="I25" s="44">
        <f>F25*5%+540</f>
        <v>936.3</v>
      </c>
      <c r="J25" s="44">
        <f t="shared" si="4"/>
        <v>2298.54</v>
      </c>
      <c r="K25" s="44">
        <f t="shared" si="1"/>
        <v>5580.42</v>
      </c>
      <c r="L25" s="44">
        <f t="shared" si="2"/>
        <v>8928.6720000000005</v>
      </c>
      <c r="M25" s="44">
        <f t="shared" si="3"/>
        <v>25669.932000000001</v>
      </c>
    </row>
    <row r="26" spans="1:13" ht="31.5" x14ac:dyDescent="0.25">
      <c r="A26" s="45"/>
      <c r="B26" s="46"/>
      <c r="C26" s="40" t="s">
        <v>47</v>
      </c>
      <c r="D26" s="68" t="s">
        <v>40</v>
      </c>
      <c r="E26" s="42">
        <v>0.5</v>
      </c>
      <c r="F26" s="43">
        <v>7926</v>
      </c>
      <c r="G26" s="44">
        <f t="shared" si="0"/>
        <v>3963</v>
      </c>
      <c r="H26" s="44">
        <f t="shared" si="5"/>
        <v>3963</v>
      </c>
      <c r="I26" s="44">
        <f>F26*5%*0.5</f>
        <v>198.15</v>
      </c>
      <c r="J26" s="44">
        <f t="shared" si="4"/>
        <v>1149.27</v>
      </c>
      <c r="K26" s="44">
        <f t="shared" si="1"/>
        <v>2655.21</v>
      </c>
      <c r="L26" s="44">
        <f t="shared" si="2"/>
        <v>4248.3360000000002</v>
      </c>
      <c r="M26" s="44">
        <f t="shared" si="3"/>
        <v>12213.966</v>
      </c>
    </row>
    <row r="27" spans="1:13" ht="31.5" x14ac:dyDescent="0.25">
      <c r="A27" s="45"/>
      <c r="B27" s="46"/>
      <c r="C27" s="40" t="s">
        <v>48</v>
      </c>
      <c r="D27" s="68" t="s">
        <v>44</v>
      </c>
      <c r="E27" s="71">
        <v>0.1</v>
      </c>
      <c r="F27" s="72">
        <v>9505</v>
      </c>
      <c r="G27" s="44">
        <f t="shared" si="0"/>
        <v>950.5</v>
      </c>
      <c r="H27" s="44">
        <f t="shared" si="5"/>
        <v>950.5</v>
      </c>
      <c r="I27" s="44">
        <f>G27*5%</f>
        <v>47.525000000000006</v>
      </c>
      <c r="J27" s="44">
        <f>G27*49%</f>
        <v>465.745</v>
      </c>
      <c r="K27" s="44">
        <f t="shared" si="1"/>
        <v>731.88499999999999</v>
      </c>
      <c r="L27" s="44">
        <f t="shared" si="2"/>
        <v>1171.0160000000001</v>
      </c>
      <c r="M27" s="44">
        <f t="shared" si="3"/>
        <v>3366.6710000000003</v>
      </c>
    </row>
    <row r="28" spans="1:13" ht="31.5" x14ac:dyDescent="0.25">
      <c r="A28" s="45"/>
      <c r="B28" s="46"/>
      <c r="C28" s="73" t="s">
        <v>49</v>
      </c>
      <c r="D28" s="68" t="s">
        <v>44</v>
      </c>
      <c r="E28" s="69">
        <v>0.2</v>
      </c>
      <c r="F28" s="43">
        <v>9505</v>
      </c>
      <c r="G28" s="44">
        <f t="shared" si="0"/>
        <v>1901</v>
      </c>
      <c r="H28" s="44">
        <f t="shared" si="5"/>
        <v>1901</v>
      </c>
      <c r="I28" s="44"/>
      <c r="J28" s="44">
        <f>G28*45%</f>
        <v>855.45</v>
      </c>
      <c r="K28" s="44">
        <f>(H28+I28+J28)*0.5</f>
        <v>1378.2249999999999</v>
      </c>
      <c r="L28" s="44">
        <f>(H28+I28+J28)*0.8</f>
        <v>2205.16</v>
      </c>
      <c r="M28" s="61">
        <f>H28+J28+K28+L28+I28</f>
        <v>6339.8349999999991</v>
      </c>
    </row>
    <row r="29" spans="1:13" ht="47.25" x14ac:dyDescent="0.25">
      <c r="A29" s="47"/>
      <c r="B29" s="48"/>
      <c r="C29" s="74" t="s">
        <v>50</v>
      </c>
      <c r="D29" s="75" t="s">
        <v>42</v>
      </c>
      <c r="E29" s="76">
        <v>0.5</v>
      </c>
      <c r="F29" s="77">
        <v>7926</v>
      </c>
      <c r="G29" s="78">
        <f>F29*E29</f>
        <v>3963</v>
      </c>
      <c r="H29" s="78">
        <f t="shared" si="5"/>
        <v>3963</v>
      </c>
      <c r="I29" s="79">
        <f>G29*5%</f>
        <v>198.15</v>
      </c>
      <c r="J29" s="78">
        <f>G29*0.29</f>
        <v>1149.27</v>
      </c>
      <c r="K29" s="78">
        <f>(H29+I29+J29)*0.5</f>
        <v>2655.21</v>
      </c>
      <c r="L29" s="78">
        <f t="shared" si="2"/>
        <v>4248.3360000000002</v>
      </c>
      <c r="M29" s="80">
        <f>H29+J29+K29+L29+I29</f>
        <v>12213.966</v>
      </c>
    </row>
    <row r="30" spans="1:13" ht="15.75" x14ac:dyDescent="0.25">
      <c r="A30" s="49"/>
      <c r="B30" s="50"/>
      <c r="C30" s="81" t="s">
        <v>51</v>
      </c>
      <c r="D30" s="82"/>
      <c r="E30" s="83">
        <f>SUM(E13:E29)</f>
        <v>28.939999999999998</v>
      </c>
      <c r="F30" s="83">
        <f t="shared" ref="F30:L30" si="6">SUM(F13:F29)</f>
        <v>138304</v>
      </c>
      <c r="G30" s="83">
        <f t="shared" si="6"/>
        <v>277705.16000000003</v>
      </c>
      <c r="H30" s="83">
        <f t="shared" si="6"/>
        <v>296322.88</v>
      </c>
      <c r="I30" s="83">
        <f t="shared" si="6"/>
        <v>86755.301500000001</v>
      </c>
      <c r="J30" s="83">
        <f t="shared" si="6"/>
        <v>79839.111399999994</v>
      </c>
      <c r="K30" s="83">
        <f t="shared" si="6"/>
        <v>231458.64645</v>
      </c>
      <c r="L30" s="83">
        <f t="shared" si="6"/>
        <v>370333.83432000002</v>
      </c>
      <c r="M30" s="83">
        <f>SUM(M13:M29)</f>
        <v>1064709.7736700003</v>
      </c>
    </row>
    <row r="31" spans="1:13" ht="15.75" x14ac:dyDescent="0.25">
      <c r="A31" s="1"/>
      <c r="B31" s="2"/>
      <c r="C31" s="2"/>
      <c r="D31" s="1"/>
      <c r="E31" s="1"/>
      <c r="F31" s="84"/>
      <c r="G31" s="84"/>
      <c r="H31" s="85"/>
      <c r="I31" s="85"/>
      <c r="J31" s="86"/>
      <c r="K31" s="87"/>
      <c r="L31" s="85"/>
      <c r="M31" s="88"/>
    </row>
    <row r="32" spans="1:13" ht="15.75" x14ac:dyDescent="0.25">
      <c r="A32" s="1"/>
      <c r="B32" s="2"/>
      <c r="C32" s="2"/>
      <c r="D32" s="1"/>
      <c r="E32" s="1"/>
      <c r="F32" s="84"/>
      <c r="G32" s="84"/>
      <c r="H32" s="89"/>
      <c r="I32" s="1"/>
      <c r="J32" s="89"/>
      <c r="K32" s="89"/>
      <c r="L32" s="89" t="s">
        <v>52</v>
      </c>
      <c r="M32" s="85">
        <f>M33+M34+M35+M36+M37+M38</f>
        <v>445448.06</v>
      </c>
    </row>
    <row r="33" spans="1:13" ht="15.75" x14ac:dyDescent="0.25">
      <c r="A33" s="1"/>
      <c r="B33" s="2"/>
      <c r="C33" s="2"/>
      <c r="D33" s="1"/>
      <c r="E33" s="1"/>
      <c r="F33" s="84"/>
      <c r="G33" s="84"/>
      <c r="H33" s="89"/>
      <c r="I33" s="1"/>
      <c r="J33" s="89"/>
      <c r="K33" s="89"/>
      <c r="L33" s="89" t="s">
        <v>53</v>
      </c>
      <c r="M33" s="90">
        <v>204130.03</v>
      </c>
    </row>
    <row r="34" spans="1:13" ht="15.75" x14ac:dyDescent="0.25">
      <c r="A34" s="1"/>
      <c r="B34" s="2"/>
      <c r="C34" s="2"/>
      <c r="D34" s="1"/>
      <c r="E34" s="1"/>
      <c r="F34" s="84"/>
      <c r="G34" s="84"/>
      <c r="H34" s="89"/>
      <c r="I34" s="1"/>
      <c r="J34" s="89"/>
      <c r="K34" s="89"/>
      <c r="L34" s="91" t="s">
        <v>54</v>
      </c>
      <c r="M34" s="92">
        <f>3000*SUM(E20:E27)*2.3</f>
        <v>167256</v>
      </c>
    </row>
    <row r="35" spans="1:13" ht="15.75" x14ac:dyDescent="0.25">
      <c r="A35" s="1"/>
      <c r="B35" s="2"/>
      <c r="C35" s="2"/>
      <c r="D35" s="1"/>
      <c r="E35" s="1"/>
      <c r="F35" s="84"/>
      <c r="G35" s="84"/>
      <c r="H35" s="89"/>
      <c r="I35" s="89"/>
      <c r="J35" s="1"/>
      <c r="K35" s="89"/>
      <c r="L35" s="89" t="s">
        <v>55</v>
      </c>
      <c r="M35" s="85">
        <v>14151.86</v>
      </c>
    </row>
    <row r="36" spans="1:13" ht="15.75" x14ac:dyDescent="0.25">
      <c r="A36" s="1"/>
      <c r="B36" s="2"/>
      <c r="C36" s="2"/>
      <c r="D36" s="1"/>
      <c r="E36" s="1"/>
      <c r="F36" s="84"/>
      <c r="G36" s="84"/>
      <c r="H36" s="89"/>
      <c r="I36" s="89"/>
      <c r="J36" s="1"/>
      <c r="K36" s="89"/>
      <c r="L36" s="91" t="s">
        <v>56</v>
      </c>
      <c r="M36" s="92">
        <f>3000*SUM(E13:E15)*2.3</f>
        <v>20700</v>
      </c>
    </row>
    <row r="37" spans="1:13" ht="15.75" x14ac:dyDescent="0.25">
      <c r="A37" s="1"/>
      <c r="B37" s="2"/>
      <c r="C37" s="2"/>
      <c r="D37" s="1"/>
      <c r="E37" s="1"/>
      <c r="F37" s="84"/>
      <c r="G37" s="84"/>
      <c r="H37" s="1"/>
      <c r="I37" s="89"/>
      <c r="J37" s="89"/>
      <c r="K37" s="89"/>
      <c r="L37" s="89" t="s">
        <v>57</v>
      </c>
      <c r="M37" s="85">
        <v>28860.17</v>
      </c>
    </row>
    <row r="38" spans="1:13" ht="15.75" x14ac:dyDescent="0.25">
      <c r="A38" s="1"/>
      <c r="B38" s="2"/>
      <c r="C38" s="2"/>
      <c r="D38" s="1"/>
      <c r="E38" s="1"/>
      <c r="F38" s="84"/>
      <c r="G38" s="84"/>
      <c r="H38" s="1"/>
      <c r="I38" s="89"/>
      <c r="J38" s="89"/>
      <c r="K38" s="89"/>
      <c r="L38" s="91" t="s">
        <v>58</v>
      </c>
      <c r="M38" s="85">
        <f>3000*(E29+E17+E18)*2.3</f>
        <v>10350</v>
      </c>
    </row>
    <row r="39" spans="1:13" ht="15.75" x14ac:dyDescent="0.25">
      <c r="A39" s="1"/>
      <c r="B39" s="2"/>
      <c r="C39" s="2"/>
      <c r="D39" s="1"/>
      <c r="E39" s="1"/>
      <c r="F39" s="84"/>
      <c r="G39" s="84"/>
      <c r="H39" s="89"/>
      <c r="I39" s="89"/>
      <c r="J39" s="89"/>
      <c r="K39" s="1"/>
      <c r="L39" s="89" t="s">
        <v>59</v>
      </c>
      <c r="M39" s="85">
        <v>0</v>
      </c>
    </row>
    <row r="40" spans="1:13" ht="15.75" x14ac:dyDescent="0.25">
      <c r="A40" s="1"/>
      <c r="B40" s="2"/>
      <c r="C40" s="2"/>
      <c r="D40" s="1"/>
      <c r="E40" s="1"/>
      <c r="F40" s="84"/>
      <c r="G40" s="84"/>
      <c r="H40" s="89"/>
      <c r="I40" s="1"/>
      <c r="J40" s="89"/>
      <c r="K40" s="89"/>
      <c r="L40" s="89" t="s">
        <v>60</v>
      </c>
      <c r="M40" s="85">
        <f>10000*11*2.3</f>
        <v>252999.99999999997</v>
      </c>
    </row>
    <row r="41" spans="1:13" ht="15.75" x14ac:dyDescent="0.25">
      <c r="A41" s="1"/>
      <c r="B41" s="2"/>
      <c r="C41" s="2"/>
      <c r="D41" s="1"/>
      <c r="E41" s="1"/>
      <c r="F41" s="84"/>
      <c r="G41" s="84"/>
      <c r="H41" s="89"/>
      <c r="I41" s="1"/>
      <c r="J41" s="89"/>
      <c r="K41" s="89"/>
      <c r="L41" s="89" t="s">
        <v>61</v>
      </c>
      <c r="M41" s="85">
        <f>M30+M32+M39+M40</f>
        <v>1763157.8336700003</v>
      </c>
    </row>
    <row r="42" spans="1:13" ht="18.75" x14ac:dyDescent="0.3">
      <c r="A42" s="93" t="s">
        <v>62</v>
      </c>
      <c r="B42" s="93"/>
      <c r="C42" s="93"/>
      <c r="D42" s="93"/>
      <c r="E42" s="94"/>
      <c r="F42" s="94"/>
      <c r="G42" s="94"/>
      <c r="H42" s="95"/>
      <c r="I42" s="95"/>
      <c r="J42" s="96"/>
      <c r="K42" s="96"/>
      <c r="L42" s="97" t="s">
        <v>63</v>
      </c>
      <c r="M42" s="98"/>
    </row>
    <row r="43" spans="1:13" ht="18.75" x14ac:dyDescent="0.3">
      <c r="A43" s="93" t="s">
        <v>64</v>
      </c>
      <c r="B43" s="93"/>
      <c r="C43" s="93"/>
      <c r="D43" s="93"/>
      <c r="E43" s="93"/>
      <c r="F43" s="93"/>
      <c r="G43" s="93"/>
      <c r="H43" s="99"/>
      <c r="I43" s="99"/>
      <c r="J43" s="1"/>
      <c r="K43" s="1"/>
      <c r="L43" s="100" t="s">
        <v>65</v>
      </c>
      <c r="M43" s="101"/>
    </row>
    <row r="44" spans="1:13" x14ac:dyDescent="0.25">
      <c r="A44" s="102" t="s">
        <v>66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</row>
    <row r="45" spans="1:13" x14ac:dyDescent="0.25">
      <c r="A45" s="103" t="s">
        <v>67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</row>
  </sheetData>
  <mergeCells count="13">
    <mergeCell ref="A45:M45"/>
    <mergeCell ref="A17:B18"/>
    <mergeCell ref="A20:B29"/>
    <mergeCell ref="A30:B30"/>
    <mergeCell ref="A42:D42"/>
    <mergeCell ref="A43:G43"/>
    <mergeCell ref="A44:M44"/>
    <mergeCell ref="E1:M1"/>
    <mergeCell ref="A2:K2"/>
    <mergeCell ref="A10:C10"/>
    <mergeCell ref="A11:B11"/>
    <mergeCell ref="A13:B15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2024-11-11T03:36:22Z</dcterms:modified>
</cp:coreProperties>
</file>